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ENVIRONMENTAL &amp; SUSTAINABILITY DOCUMENTS/"/>
    </mc:Choice>
  </mc:AlternateContent>
  <xr:revisionPtr revIDLastSave="0" documentId="8_{10AB3A1D-DE7B-904D-A5BD-20F92BF06454}" xr6:coauthVersionLast="47" xr6:coauthVersionMax="47" xr10:uidLastSave="{00000000-0000-0000-0000-000000000000}"/>
  <bookViews>
    <workbookView xWindow="0" yWindow="760" windowWidth="30240" windowHeight="17780" xr2:uid="{00000000-000D-0000-FFFF-FFFF00000000}"/>
  </bookViews>
  <sheets>
    <sheet name="Incident &amp; Spill Log" sheetId="1" r:id="rId1"/>
    <sheet name="Spill Report Details" sheetId="2" r:id="rId2"/>
    <sheet name="Investigation &amp; Root Cause" sheetId="3" r:id="rId3"/>
    <sheet name="Corrective Action Tracker" sheetId="4" r:id="rId4"/>
    <sheet name="Regulatory Notifications" sheetId="5" r:id="rId5"/>
    <sheet name="Waste Recovery &amp; Disposal" sheetId="6" r:id="rId6"/>
    <sheet name="Evidence Register" sheetId="7" r:id="rId7"/>
    <sheet name="Dashboard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8" l="1"/>
  <c r="E22" i="8"/>
  <c r="E21" i="8"/>
  <c r="E20" i="8"/>
  <c r="E15" i="8"/>
  <c r="E14" i="8"/>
  <c r="E13" i="8"/>
  <c r="E12" i="8"/>
  <c r="E11" i="8"/>
  <c r="B11" i="8"/>
  <c r="E10" i="8"/>
  <c r="B10" i="8"/>
  <c r="E9" i="8"/>
  <c r="B9" i="8"/>
  <c r="E8" i="8"/>
  <c r="B8" i="8"/>
  <c r="E7" i="8"/>
  <c r="B7" i="8"/>
  <c r="M7" i="1"/>
  <c r="P6" i="1"/>
  <c r="M6" i="1"/>
</calcChain>
</file>

<file path=xl/sharedStrings.xml><?xml version="1.0" encoding="utf-8"?>
<sst xmlns="http://schemas.openxmlformats.org/spreadsheetml/2006/main" count="202" uniqueCount="142">
  <si>
    <t>MAGNUM CONSTRUCTION SERVICES INC.</t>
  </si>
  <si>
    <t>ENVIRONMENTAL INCIDENT &amp; SPILL LOG</t>
  </si>
  <si>
    <t>Document Code: MCS-EN-F10 | Revision: 1.0 | Effective Date: November 1 2025</t>
  </si>
  <si>
    <t>Incident ID</t>
  </si>
  <si>
    <t>Date</t>
  </si>
  <si>
    <t>Time</t>
  </si>
  <si>
    <t>Project/Site</t>
  </si>
  <si>
    <t>Type</t>
  </si>
  <si>
    <t>Severity</t>
  </si>
  <si>
    <t>Description (short)</t>
  </si>
  <si>
    <t>Immediate Action</t>
  </si>
  <si>
    <t>Injury (Y/N)</t>
  </si>
  <si>
    <t>Reportable (Y/N)</t>
  </si>
  <si>
    <t>Status</t>
  </si>
  <si>
    <t>Owner</t>
  </si>
  <si>
    <t>Open Days</t>
  </si>
  <si>
    <t>Target Close</t>
  </si>
  <si>
    <t>Actual Close</t>
  </si>
  <si>
    <t>Days to Close</t>
  </si>
  <si>
    <t>ENV-INC-001</t>
  </si>
  <si>
    <t>2025-10-31</t>
  </si>
  <si>
    <t>09:40</t>
  </si>
  <si>
    <t>Harper Townhomes</t>
  </si>
  <si>
    <t>Spill- Fuel</t>
  </si>
  <si>
    <t>Moderate</t>
  </si>
  <si>
    <t>Diesel spill near GenPad (~5 gal)</t>
  </si>
  <si>
    <t>Deployed spill kit, contained</t>
  </si>
  <si>
    <t>N</t>
  </si>
  <si>
    <t>Closed</t>
  </si>
  <si>
    <t>HSE Manager</t>
  </si>
  <si>
    <t>2025-11-01</t>
  </si>
  <si>
    <t>ENV-INC-002</t>
  </si>
  <si>
    <t>13:15</t>
  </si>
  <si>
    <t>Air/Dust Exceedance</t>
  </si>
  <si>
    <t>Minor</t>
  </si>
  <si>
    <t>Visible dust at haul road</t>
  </si>
  <si>
    <t>Applied water, reduced speeds</t>
  </si>
  <si>
    <t>Open</t>
  </si>
  <si>
    <t>Site Superintendent</t>
  </si>
  <si>
    <t>2025-11-03</t>
  </si>
  <si>
    <t>SPILL REPORT — DETAILED INFORMATION</t>
  </si>
  <si>
    <t>Spill Date</t>
  </si>
  <si>
    <t>Material Spilled</t>
  </si>
  <si>
    <t>Estimated Volume (gal/L)</t>
  </si>
  <si>
    <t>Exact Location</t>
  </si>
  <si>
    <t>GPS (if available)</t>
  </si>
  <si>
    <t>Source (Tank/Hose/Equipment)</t>
  </si>
  <si>
    <t>Cause</t>
  </si>
  <si>
    <t>Contained On-Site (Y/N)</t>
  </si>
  <si>
    <t>Reached Water/Drains (Y/N)</t>
  </si>
  <si>
    <t>Weather</t>
  </si>
  <si>
    <t>Soil/Surface Type</t>
  </si>
  <si>
    <t>Photos (file refs)</t>
  </si>
  <si>
    <t>Notes</t>
  </si>
  <si>
    <t>Diesel</t>
  </si>
  <si>
    <t>GenPad South</t>
  </si>
  <si>
    <t>26.715,-80.058</t>
  </si>
  <si>
    <t>Hose quick-connect</t>
  </si>
  <si>
    <t>Fitting failure</t>
  </si>
  <si>
    <t>Y</t>
  </si>
  <si>
    <t>Clear</t>
  </si>
  <si>
    <t>Compacted gravel</t>
  </si>
  <si>
    <t>photo_001.jpg; photo_002.jpg</t>
  </si>
  <si>
    <t>Spill kit deployed within 5 min</t>
  </si>
  <si>
    <t>INCIDENT INVESTIGATION &amp; ROOT CAUSE ANALYSIS</t>
  </si>
  <si>
    <t>Investigator</t>
  </si>
  <si>
    <t>Investigation Date</t>
  </si>
  <si>
    <t>Immediate Causes</t>
  </si>
  <si>
    <t>Underlying Causes</t>
  </si>
  <si>
    <t>Root Cause (5-Why)</t>
  </si>
  <si>
    <t>Contributing Factors</t>
  </si>
  <si>
    <t>Preventive Measures Proposed</t>
  </si>
  <si>
    <t>Verified By</t>
  </si>
  <si>
    <t>Verification Date</t>
  </si>
  <si>
    <t>EHS Manager</t>
  </si>
  <si>
    <t>Hose failure</t>
  </si>
  <si>
    <t>Maintenance frequency</t>
  </si>
  <si>
    <t>Why1-5 analysis documented</t>
  </si>
  <si>
    <t>Windy day; crowded laydown</t>
  </si>
  <si>
    <t>Increase PM on hoses; guards</t>
  </si>
  <si>
    <t>PM</t>
  </si>
  <si>
    <t>2025-11-02</t>
  </si>
  <si>
    <t>CORRECTIVE ACTION TRACKER</t>
  </si>
  <si>
    <t>Action ID</t>
  </si>
  <si>
    <t>Action Description</t>
  </si>
  <si>
    <t>Due Date</t>
  </si>
  <si>
    <t>Date Completed</t>
  </si>
  <si>
    <t>Effectiveness Verified (Y/N)</t>
  </si>
  <si>
    <t>Remarks</t>
  </si>
  <si>
    <t>CA-001</t>
  </si>
  <si>
    <t>Replace hose &amp; install drip tray</t>
  </si>
  <si>
    <t>Equipment Manager</t>
  </si>
  <si>
    <t>REGULATORY NOTIFICATIONS REGISTER</t>
  </si>
  <si>
    <t>Agency</t>
  </si>
  <si>
    <t>Contact / Case No.</t>
  </si>
  <si>
    <t>Date/Time Reported</t>
  </si>
  <si>
    <t>Reported By</t>
  </si>
  <si>
    <t>Documents Sent</t>
  </si>
  <si>
    <t>Follow-up Required (Y/N)</t>
  </si>
  <si>
    <t>Closed (Y/N)</t>
  </si>
  <si>
    <t>WASTE RECOVERY &amp; DISPOSAL TRACKING</t>
  </si>
  <si>
    <t>Waste Type (Soil/Absorbents/Water)</t>
  </si>
  <si>
    <t>Qty (tons/gal)</t>
  </si>
  <si>
    <t>Container/Drum ID</t>
  </si>
  <si>
    <t>Transporter</t>
  </si>
  <si>
    <t>Facility</t>
  </si>
  <si>
    <t>Manifest/Ticket No.</t>
  </si>
  <si>
    <t>Date Shipped</t>
  </si>
  <si>
    <t>Absorbents</t>
  </si>
  <si>
    <t>DR-001</t>
  </si>
  <si>
    <t>GreenCycle Haul</t>
  </si>
  <si>
    <t>County HHW Facility</t>
  </si>
  <si>
    <t>WST-5590</t>
  </si>
  <si>
    <t>EVIDENCE REGISTER (PHOTOS/DOCS)</t>
  </si>
  <si>
    <t>File Ref</t>
  </si>
  <si>
    <t>Type (Photo/Doc/Video)</t>
  </si>
  <si>
    <t>Taken By</t>
  </si>
  <si>
    <t>Description / Notes</t>
  </si>
  <si>
    <t>photo_001.jpg</t>
  </si>
  <si>
    <t>Photo</t>
  </si>
  <si>
    <t>A. Diaz</t>
  </si>
  <si>
    <t>Initial spill area</t>
  </si>
  <si>
    <t>photo_002.jpg</t>
  </si>
  <si>
    <t>Post-cleanup area</t>
  </si>
  <si>
    <t>ENVIRONMENTAL INCIDENT DASHBOARD</t>
  </si>
  <si>
    <t>KPI</t>
  </si>
  <si>
    <t>Value</t>
  </si>
  <si>
    <t>Count</t>
  </si>
  <si>
    <t>Total Incidents</t>
  </si>
  <si>
    <t>Open Incidents</t>
  </si>
  <si>
    <t>Spill- Oil</t>
  </si>
  <si>
    <t>Closed Incidents</t>
  </si>
  <si>
    <t>Spill- Chemical</t>
  </si>
  <si>
    <t>Average Days to Close</t>
  </si>
  <si>
    <t>Stormwater Discharge</t>
  </si>
  <si>
    <t>Reportable Events</t>
  </si>
  <si>
    <t>Noise/Vibration Exceedance</t>
  </si>
  <si>
    <t>Waste Non-Compliance</t>
  </si>
  <si>
    <t>Wildlife/Vegetation</t>
  </si>
  <si>
    <t>Other</t>
  </si>
  <si>
    <t>Pending</t>
  </si>
  <si>
    <t>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</si>
</sst>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Incidents by Type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0"/>
          <c:cat>
            <c:strRef>
              <c:f>Dashboard!$D$7:$D$15</c:f>
              <c:strCache>
                <c:ptCount val="9"/>
                <c:pt idx="0">
                  <c:v>Spill- Fuel</c:v>
                </c:pt>
                <c:pt idx="1">
                  <c:v>Spill- Oil</c:v>
                </c:pt>
                <c:pt idx="2">
                  <c:v>Spill- Chemical</c:v>
                </c:pt>
                <c:pt idx="3">
                  <c:v>Stormwater Discharge</c:v>
                </c:pt>
                <c:pt idx="4">
                  <c:v>Air/Dust Exceedance</c:v>
                </c:pt>
                <c:pt idx="5">
                  <c:v>Noise/Vibration Exceedance</c:v>
                </c:pt>
                <c:pt idx="6">
                  <c:v>Waste Non-Compliance</c:v>
                </c:pt>
                <c:pt idx="7">
                  <c:v>Wildlife/Vegetation</c:v>
                </c:pt>
                <c:pt idx="8">
                  <c:v>Other</c:v>
                </c:pt>
              </c:strCache>
            </c:strRef>
          </c:cat>
          <c:val>
            <c:numRef>
              <c:f>Dashboard!$E$7:$E$15</c:f>
              <c:numCache>
                <c:formatCode>General</c:formatCode>
                <c:ptCount val="9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11-9348-9912-47A4053E5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Type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Days to Close Trend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'Incident &amp; Spill Log'!$A$4:$A$23</c:f>
              <c:strCache>
                <c:ptCount val="4"/>
                <c:pt idx="1">
                  <c:v>Incident ID</c:v>
                </c:pt>
                <c:pt idx="2">
                  <c:v>ENV-INC-001</c:v>
                </c:pt>
                <c:pt idx="3">
                  <c:v>ENV-INC-002</c:v>
                </c:pt>
              </c:strCache>
            </c:strRef>
          </c:cat>
          <c:val>
            <c:numRef>
              <c:f>'Incident &amp; Spill Log'!$P$4:$P$23</c:f>
              <c:numCache>
                <c:formatCode>General</c:formatCode>
                <c:ptCount val="20"/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03-B640-A58C-4456F434C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Incident #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Days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Status Distribution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Dashboard!$D$20:$D$23</c:f>
              <c:strCache>
                <c:ptCount val="4"/>
                <c:pt idx="0">
                  <c:v>Open</c:v>
                </c:pt>
                <c:pt idx="1">
                  <c:v>Closed</c:v>
                </c:pt>
                <c:pt idx="2">
                  <c:v>Pending</c:v>
                </c:pt>
                <c:pt idx="3">
                  <c:v>Monitoring</c:v>
                </c:pt>
              </c:strCache>
            </c:strRef>
          </c:cat>
          <c:val>
            <c:numRef>
              <c:f>Dashboard!$E$20:$E$23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6F-1042-A239-77DB0788B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21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0</xdr:colOff>
      <xdr:row>21</xdr:row>
      <xdr:rowOff>0</xdr:rowOff>
    </xdr:from>
    <xdr:ext cx="5400000" cy="27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pane ySplit="3" topLeftCell="A4" activePane="bottomLeft" state="frozen"/>
      <selection pane="bottomLeft" sqref="A1:K1"/>
    </sheetView>
  </sheetViews>
  <sheetFormatPr baseColWidth="10" defaultColWidth="8.83203125" defaultRowHeight="15" x14ac:dyDescent="0.2"/>
  <cols>
    <col min="1" max="16" width="22" customWidth="1"/>
  </cols>
  <sheetData>
    <row r="1" spans="1:16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6" ht="16" x14ac:dyDescent="0.2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6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1"/>
      <c r="M3" s="1"/>
      <c r="N3" s="1"/>
      <c r="O3" s="1"/>
      <c r="P3" s="1"/>
    </row>
    <row r="5" spans="1:16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</row>
    <row r="6" spans="1:16" x14ac:dyDescent="0.2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27</v>
      </c>
      <c r="K6" t="s">
        <v>28</v>
      </c>
      <c r="L6" t="s">
        <v>29</v>
      </c>
      <c r="M6">
        <f ca="1">TODAY()-B4</f>
        <v>45962</v>
      </c>
      <c r="N6" t="s">
        <v>30</v>
      </c>
      <c r="O6" t="s">
        <v>30</v>
      </c>
      <c r="P6">
        <f>IFERROR(O4-B4,"")</f>
        <v>0</v>
      </c>
    </row>
    <row r="7" spans="1:16" x14ac:dyDescent="0.2">
      <c r="A7" t="s">
        <v>31</v>
      </c>
      <c r="B7" t="s">
        <v>30</v>
      </c>
      <c r="C7" t="s">
        <v>32</v>
      </c>
      <c r="D7" t="s">
        <v>22</v>
      </c>
      <c r="E7" t="s">
        <v>33</v>
      </c>
      <c r="F7" t="s">
        <v>34</v>
      </c>
      <c r="G7" t="s">
        <v>35</v>
      </c>
      <c r="H7" t="s">
        <v>36</v>
      </c>
      <c r="I7" t="s">
        <v>27</v>
      </c>
      <c r="J7" t="s">
        <v>27</v>
      </c>
      <c r="K7" t="s">
        <v>37</v>
      </c>
      <c r="L7" t="s">
        <v>38</v>
      </c>
      <c r="M7" t="e">
        <f ca="1">TODAY()-B5</f>
        <v>#VALUE!</v>
      </c>
      <c r="N7" t="s">
        <v>39</v>
      </c>
    </row>
  </sheetData>
  <mergeCells count="3">
    <mergeCell ref="A1:K1"/>
    <mergeCell ref="A2:K2"/>
    <mergeCell ref="A3:K3"/>
  </mergeCells>
  <dataValidations count="4">
    <dataValidation type="list" allowBlank="1" showInputMessage="1" showErrorMessage="1" sqref="E4:E1000" xr:uid="{00000000-0002-0000-0000-000000000000}">
      <formula1>"Spill- Fuel,Spill- Oil,Spill- Chemical,Stormwater Discharge,Air/Dust Exceedance,Noise/Vibration Exceedance,Waste Non-Compliance,Wildlife/Vegetation,Other"</formula1>
    </dataValidation>
    <dataValidation type="list" allowBlank="1" showInputMessage="1" showErrorMessage="1" sqref="F4:F1000" xr:uid="{00000000-0002-0000-0000-000001000000}">
      <formula1>"Minor,Moderate,Major"</formula1>
    </dataValidation>
    <dataValidation type="list" allowBlank="1" showInputMessage="1" showErrorMessage="1" sqref="I4:J1000 H4:H1000 B4:B1000" xr:uid="{00000000-0002-0000-0000-000002000000}">
      <formula1>"Y,N"</formula1>
    </dataValidation>
    <dataValidation type="list" allowBlank="1" showInputMessage="1" showErrorMessage="1" sqref="K4:K1000 G4:G1000" xr:uid="{00000000-0002-0000-0000-000003000000}">
      <formula1>"Open,Closed,Pending,Monitoring"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4" width="24" customWidth="1"/>
  </cols>
  <sheetData>
    <row r="1" spans="1:14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6" x14ac:dyDescent="0.2">
      <c r="A2" s="4" t="s">
        <v>40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4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1"/>
      <c r="M3" s="1"/>
      <c r="N3" s="1"/>
    </row>
    <row r="5" spans="1:14" x14ac:dyDescent="0.2">
      <c r="A5" t="s">
        <v>3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 x14ac:dyDescent="0.2">
      <c r="A6" t="s">
        <v>19</v>
      </c>
      <c r="B6" t="s">
        <v>20</v>
      </c>
      <c r="C6" t="s">
        <v>54</v>
      </c>
      <c r="D6">
        <v>5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27</v>
      </c>
      <c r="K6" t="s">
        <v>60</v>
      </c>
      <c r="L6" t="s">
        <v>61</v>
      </c>
      <c r="M6" t="s">
        <v>62</v>
      </c>
      <c r="N6" t="s">
        <v>63</v>
      </c>
    </row>
  </sheetData>
  <mergeCells count="3">
    <mergeCell ref="A1:K1"/>
    <mergeCell ref="A2:K2"/>
    <mergeCell ref="A3:K3"/>
  </mergeCells>
  <dataValidations count="1">
    <dataValidation type="list" allowBlank="1" showInputMessage="1" showErrorMessage="1" sqref="I4:J1000 H4:H1000 B4:B1000" xr:uid="{00000000-0002-0000-0100-000000000000}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4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3"/>
    </row>
    <row r="5" spans="1:11" x14ac:dyDescent="0.2">
      <c r="A5" t="s">
        <v>3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</row>
    <row r="6" spans="1:11" x14ac:dyDescent="0.2">
      <c r="A6" t="s">
        <v>19</v>
      </c>
      <c r="B6" t="s">
        <v>74</v>
      </c>
      <c r="C6" t="s">
        <v>30</v>
      </c>
      <c r="D6" t="s">
        <v>75</v>
      </c>
      <c r="E6" t="s">
        <v>76</v>
      </c>
      <c r="F6" t="s">
        <v>77</v>
      </c>
      <c r="G6" t="s">
        <v>78</v>
      </c>
      <c r="H6" t="s">
        <v>79</v>
      </c>
      <c r="I6" t="s">
        <v>80</v>
      </c>
      <c r="J6" t="s">
        <v>81</v>
      </c>
    </row>
  </sheetData>
  <mergeCells count="3">
    <mergeCell ref="A1:K1"/>
    <mergeCell ref="A2:K2"/>
    <mergeCell ref="A3:K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4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82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3"/>
      <c r="K3" s="3"/>
    </row>
    <row r="5" spans="1:11" x14ac:dyDescent="0.2">
      <c r="A5" t="s">
        <v>83</v>
      </c>
      <c r="B5" t="s">
        <v>3</v>
      </c>
      <c r="C5" t="s">
        <v>84</v>
      </c>
      <c r="D5" t="s">
        <v>14</v>
      </c>
      <c r="E5" t="s">
        <v>85</v>
      </c>
      <c r="F5" t="s">
        <v>86</v>
      </c>
      <c r="G5" t="s">
        <v>13</v>
      </c>
      <c r="H5" t="s">
        <v>87</v>
      </c>
      <c r="I5" t="s">
        <v>88</v>
      </c>
    </row>
    <row r="6" spans="1:11" x14ac:dyDescent="0.2">
      <c r="A6" t="s">
        <v>89</v>
      </c>
      <c r="B6" t="s">
        <v>19</v>
      </c>
      <c r="C6" t="s">
        <v>90</v>
      </c>
      <c r="D6" t="s">
        <v>91</v>
      </c>
      <c r="E6" t="s">
        <v>81</v>
      </c>
      <c r="F6" t="s">
        <v>30</v>
      </c>
      <c r="G6" t="s">
        <v>28</v>
      </c>
      <c r="H6" t="s">
        <v>59</v>
      </c>
    </row>
  </sheetData>
  <mergeCells count="3">
    <mergeCell ref="A1:K1"/>
    <mergeCell ref="A2:K2"/>
    <mergeCell ref="A3:K3"/>
  </mergeCells>
  <dataValidations count="2">
    <dataValidation type="list" allowBlank="1" showInputMessage="1" showErrorMessage="1" sqref="K4:K1000 G4:G1000" xr:uid="{00000000-0002-0000-0300-000000000000}">
      <formula1>"Open,Closed,Pending,Monitoring"</formula1>
    </dataValidation>
    <dataValidation type="list" allowBlank="1" showInputMessage="1" showErrorMessage="1" sqref="I4:J1000 H4:H1000 B4:B1000" xr:uid="{00000000-0002-0000-0300-000001000000}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4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92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3"/>
    </row>
    <row r="5" spans="1:11" x14ac:dyDescent="0.2">
      <c r="A5" t="s">
        <v>3</v>
      </c>
      <c r="B5" t="s">
        <v>12</v>
      </c>
      <c r="C5" t="s">
        <v>93</v>
      </c>
      <c r="D5" t="s">
        <v>94</v>
      </c>
      <c r="E5" t="s">
        <v>95</v>
      </c>
      <c r="F5" t="s">
        <v>96</v>
      </c>
      <c r="G5" t="s">
        <v>97</v>
      </c>
      <c r="H5" t="s">
        <v>98</v>
      </c>
      <c r="I5" t="s">
        <v>85</v>
      </c>
      <c r="J5" t="s">
        <v>99</v>
      </c>
    </row>
    <row r="6" spans="1:11" x14ac:dyDescent="0.2">
      <c r="A6" t="s">
        <v>19</v>
      </c>
      <c r="B6" t="s">
        <v>27</v>
      </c>
      <c r="H6" t="s">
        <v>27</v>
      </c>
      <c r="J6" t="s">
        <v>59</v>
      </c>
    </row>
  </sheetData>
  <mergeCells count="3">
    <mergeCell ref="A1:K1"/>
    <mergeCell ref="A2:K2"/>
    <mergeCell ref="A3:K3"/>
  </mergeCells>
  <dataValidations count="1">
    <dataValidation type="list" allowBlank="1" showInputMessage="1" showErrorMessage="1" sqref="H4:J1000 B4:B1000" xr:uid="{00000000-0002-0000-0400-000000000000}">
      <formula1>"Y,N"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4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100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3"/>
      <c r="K3" s="3"/>
    </row>
    <row r="5" spans="1:11" x14ac:dyDescent="0.2">
      <c r="A5" t="s">
        <v>3</v>
      </c>
      <c r="B5" t="s">
        <v>101</v>
      </c>
      <c r="C5" t="s">
        <v>102</v>
      </c>
      <c r="D5" t="s">
        <v>103</v>
      </c>
      <c r="E5" t="s">
        <v>104</v>
      </c>
      <c r="F5" t="s">
        <v>105</v>
      </c>
      <c r="G5" t="s">
        <v>106</v>
      </c>
      <c r="H5" t="s">
        <v>107</v>
      </c>
      <c r="I5" t="s">
        <v>99</v>
      </c>
    </row>
    <row r="6" spans="1:11" x14ac:dyDescent="0.2">
      <c r="A6" t="s">
        <v>19</v>
      </c>
      <c r="B6" t="s">
        <v>108</v>
      </c>
      <c r="C6">
        <v>0.05</v>
      </c>
      <c r="D6" t="s">
        <v>109</v>
      </c>
      <c r="E6" t="s">
        <v>110</v>
      </c>
      <c r="F6" t="s">
        <v>111</v>
      </c>
      <c r="G6" t="s">
        <v>112</v>
      </c>
      <c r="H6" t="s">
        <v>81</v>
      </c>
      <c r="I6" t="s">
        <v>59</v>
      </c>
    </row>
  </sheetData>
  <mergeCells count="3">
    <mergeCell ref="A1:K1"/>
    <mergeCell ref="A2:K2"/>
    <mergeCell ref="A3:K3"/>
  </mergeCells>
  <dataValidations count="1">
    <dataValidation type="list" allowBlank="1" showInputMessage="1" showErrorMessage="1" sqref="I4:J1000 H4:H1000 B4:B1000" xr:uid="{00000000-0002-0000-0500-000000000000}">
      <formula1>"Y,N"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6" width="24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113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5" t="s">
        <v>2</v>
      </c>
      <c r="B3" s="6"/>
      <c r="C3" s="6"/>
      <c r="D3" s="6"/>
      <c r="E3" s="6"/>
      <c r="F3" s="6"/>
      <c r="G3" s="3"/>
      <c r="H3" s="3"/>
      <c r="I3" s="3"/>
      <c r="J3" s="3"/>
      <c r="K3" s="3"/>
    </row>
    <row r="5" spans="1:11" x14ac:dyDescent="0.2">
      <c r="A5" t="s">
        <v>3</v>
      </c>
      <c r="B5" t="s">
        <v>114</v>
      </c>
      <c r="C5" t="s">
        <v>115</v>
      </c>
      <c r="D5" t="s">
        <v>116</v>
      </c>
      <c r="E5" t="s">
        <v>4</v>
      </c>
      <c r="F5" t="s">
        <v>117</v>
      </c>
    </row>
    <row r="6" spans="1:11" x14ac:dyDescent="0.2">
      <c r="A6" t="s">
        <v>19</v>
      </c>
      <c r="B6" t="s">
        <v>118</v>
      </c>
      <c r="C6" t="s">
        <v>119</v>
      </c>
      <c r="D6" t="s">
        <v>120</v>
      </c>
      <c r="E6" t="s">
        <v>20</v>
      </c>
      <c r="F6" t="s">
        <v>121</v>
      </c>
    </row>
    <row r="7" spans="1:11" x14ac:dyDescent="0.2">
      <c r="A7" t="s">
        <v>19</v>
      </c>
      <c r="B7" t="s">
        <v>122</v>
      </c>
      <c r="C7" t="s">
        <v>119</v>
      </c>
      <c r="D7" t="s">
        <v>120</v>
      </c>
      <c r="E7" t="s">
        <v>20</v>
      </c>
      <c r="F7" t="s">
        <v>123</v>
      </c>
    </row>
  </sheetData>
  <mergeCells count="3">
    <mergeCell ref="A1:K1"/>
    <mergeCell ref="A2:K2"/>
    <mergeCell ref="A3:K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3"/>
  <sheetViews>
    <sheetView workbookViewId="0"/>
  </sheetViews>
  <sheetFormatPr baseColWidth="10" defaultColWidth="8.83203125" defaultRowHeight="15" x14ac:dyDescent="0.2"/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124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7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6" spans="1:11" x14ac:dyDescent="0.2">
      <c r="A6" s="1" t="s">
        <v>125</v>
      </c>
      <c r="B6" s="1" t="s">
        <v>126</v>
      </c>
      <c r="D6" t="s">
        <v>7</v>
      </c>
      <c r="E6" t="s">
        <v>127</v>
      </c>
    </row>
    <row r="7" spans="1:11" x14ac:dyDescent="0.2">
      <c r="A7" t="s">
        <v>128</v>
      </c>
      <c r="B7">
        <f>COUNTA('Incident &amp; Spill Log'!A4:A1000)</f>
        <v>3</v>
      </c>
      <c r="D7" t="s">
        <v>23</v>
      </c>
      <c r="E7">
        <f>COUNTIF('Incident &amp; Spill Log'!E4:E1000,"Spill- Fuel")</f>
        <v>1</v>
      </c>
    </row>
    <row r="8" spans="1:11" x14ac:dyDescent="0.2">
      <c r="A8" t="s">
        <v>129</v>
      </c>
      <c r="B8">
        <f>COUNTIF('Incident &amp; Spill Log'!K4:K1000,"Open")</f>
        <v>1</v>
      </c>
      <c r="D8" t="s">
        <v>130</v>
      </c>
      <c r="E8">
        <f>COUNTIF('Incident &amp; Spill Log'!E4:E1000,"Spill- Oil")</f>
        <v>0</v>
      </c>
    </row>
    <row r="9" spans="1:11" x14ac:dyDescent="0.2">
      <c r="A9" t="s">
        <v>131</v>
      </c>
      <c r="B9">
        <f>COUNTIF('Incident &amp; Spill Log'!K4:K1000,"Closed")</f>
        <v>1</v>
      </c>
      <c r="D9" t="s">
        <v>132</v>
      </c>
      <c r="E9">
        <f>COUNTIF('Incident &amp; Spill Log'!E4:E1000,"Spill- Chemical")</f>
        <v>0</v>
      </c>
    </row>
    <row r="10" spans="1:11" x14ac:dyDescent="0.2">
      <c r="A10" t="s">
        <v>133</v>
      </c>
      <c r="B10">
        <f>AVERAGE('Incident &amp; Spill Log'!P4:P1000)</f>
        <v>0</v>
      </c>
      <c r="D10" t="s">
        <v>134</v>
      </c>
      <c r="E10">
        <f>COUNTIF('Incident &amp; Spill Log'!E4:E1000,"Stormwater Discharge")</f>
        <v>0</v>
      </c>
    </row>
    <row r="11" spans="1:11" x14ac:dyDescent="0.2">
      <c r="A11" t="s">
        <v>135</v>
      </c>
      <c r="B11">
        <f>COUNTIF('Incident &amp; Spill Log'!J4:J1000,"Y")</f>
        <v>0</v>
      </c>
      <c r="D11" t="s">
        <v>33</v>
      </c>
      <c r="E11">
        <f>COUNTIF('Incident &amp; Spill Log'!E4:E1000,"Air/Dust Exceedance")</f>
        <v>1</v>
      </c>
    </row>
    <row r="12" spans="1:11" x14ac:dyDescent="0.2">
      <c r="D12" t="s">
        <v>136</v>
      </c>
      <c r="E12">
        <f>COUNTIF('Incident &amp; Spill Log'!E4:E1000,"Noise/Vibration Exceedance")</f>
        <v>0</v>
      </c>
    </row>
    <row r="13" spans="1:11" x14ac:dyDescent="0.2">
      <c r="D13" t="s">
        <v>137</v>
      </c>
      <c r="E13">
        <f>COUNTIF('Incident &amp; Spill Log'!E4:E1000,"Waste Non-Compliance")</f>
        <v>0</v>
      </c>
    </row>
    <row r="14" spans="1:11" x14ac:dyDescent="0.2">
      <c r="D14" t="s">
        <v>138</v>
      </c>
      <c r="E14">
        <f>COUNTIF('Incident &amp; Spill Log'!E4:E1000,"Wildlife/Vegetation")</f>
        <v>0</v>
      </c>
    </row>
    <row r="15" spans="1:11" x14ac:dyDescent="0.2">
      <c r="D15" t="s">
        <v>139</v>
      </c>
      <c r="E15">
        <f>COUNTIF('Incident &amp; Spill Log'!E4:E1000,"Other")</f>
        <v>0</v>
      </c>
    </row>
    <row r="20" spans="4:5" x14ac:dyDescent="0.2">
      <c r="D20" t="s">
        <v>37</v>
      </c>
      <c r="E20">
        <f>COUNTIF('Incident &amp; Spill Log'!K4:K1000,"Open")</f>
        <v>1</v>
      </c>
    </row>
    <row r="21" spans="4:5" x14ac:dyDescent="0.2">
      <c r="D21" t="s">
        <v>28</v>
      </c>
      <c r="E21">
        <f>COUNTIF('Incident &amp; Spill Log'!K4:K1000,"Closed")</f>
        <v>1</v>
      </c>
    </row>
    <row r="22" spans="4:5" x14ac:dyDescent="0.2">
      <c r="D22" t="s">
        <v>140</v>
      </c>
      <c r="E22">
        <f>COUNTIF('Incident &amp; Spill Log'!K4:K1000,"Pending")</f>
        <v>0</v>
      </c>
    </row>
    <row r="23" spans="4:5" x14ac:dyDescent="0.2">
      <c r="D23" t="s">
        <v>141</v>
      </c>
      <c r="E23">
        <f>COUNTIF('Incident &amp; Spill Log'!K4:K1000,"Monitoring")</f>
        <v>0</v>
      </c>
    </row>
  </sheetData>
  <mergeCells count="3">
    <mergeCell ref="A1:K1"/>
    <mergeCell ref="A2:K2"/>
    <mergeCell ref="A3:K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Incident &amp; Spill Log</vt:lpstr>
      <vt:lpstr>Spill Report Details</vt:lpstr>
      <vt:lpstr>Investigation &amp; Root Cause</vt:lpstr>
      <vt:lpstr>Corrective Action Tracker</vt:lpstr>
      <vt:lpstr>Regulatory Notifications</vt:lpstr>
      <vt:lpstr>Waste Recovery &amp; Disposal</vt:lpstr>
      <vt:lpstr>Evidence Register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2025-11-01T15:08:33Z</dcterms:modified>
</cp:coreProperties>
</file>