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michaelgaya/Desktop/MAGNUM/Corp Docs/CLIENT, LEGAL &amp; COMPLIANCE DOCUMENTS/"/>
    </mc:Choice>
  </mc:AlternateContent>
  <xr:revisionPtr revIDLastSave="0" documentId="8_{3A19B3EB-2449-DD45-BF40-9B35757A2D3D}" xr6:coauthVersionLast="47" xr6:coauthVersionMax="47" xr10:uidLastSave="{00000000-0000-0000-0000-000000000000}"/>
  <bookViews>
    <workbookView xWindow="0" yWindow="760" windowWidth="30240" windowHeight="17780" xr2:uid="{00000000-000D-0000-FFFF-FFFF00000000}"/>
  </bookViews>
  <sheets>
    <sheet name="Active Claims" sheetId="1" r:id="rId1"/>
    <sheet name="Financial Exposure" sheetId="2" r:id="rId2"/>
    <sheet name="Dispute Calendar" sheetId="3" r:id="rId3"/>
    <sheet name="Dashboar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E23" i="4"/>
  <c r="E22" i="4"/>
  <c r="E21" i="4"/>
  <c r="E20" i="4"/>
  <c r="B10" i="4"/>
  <c r="E9" i="4"/>
  <c r="B9" i="4"/>
  <c r="E8" i="4"/>
  <c r="B8" i="4"/>
  <c r="E7" i="4"/>
  <c r="B7" i="4"/>
  <c r="E6" i="4"/>
  <c r="B6" i="4"/>
  <c r="H8" i="2"/>
  <c r="G8" i="2"/>
  <c r="C8" i="2"/>
  <c r="H7" i="2"/>
  <c r="G7" i="2"/>
  <c r="C7" i="2"/>
  <c r="H6" i="2"/>
  <c r="G6" i="2"/>
  <c r="C6" i="2"/>
</calcChain>
</file>

<file path=xl/sharedStrings.xml><?xml version="1.0" encoding="utf-8"?>
<sst xmlns="http://schemas.openxmlformats.org/spreadsheetml/2006/main" count="125" uniqueCount="89">
  <si>
    <t>MAGNUM CONSTRUCTION SERVICES INC.</t>
  </si>
  <si>
    <t>LEGAL CLAIMS / DISPUTE RESOLUTION LOG</t>
  </si>
  <si>
    <t>Document Code: MCS-CL-F07 | Revision: 1.0 | Effective Date: November 1 2025</t>
  </si>
  <si>
    <t>Claim ID</t>
  </si>
  <si>
    <t>Project Name</t>
  </si>
  <si>
    <t>Claim Type (Delay/Payment/Injury/Defect/Regulatory)</t>
  </si>
  <si>
    <t>Date Notified</t>
  </si>
  <si>
    <t>Parties Involved</t>
  </si>
  <si>
    <t>Claim Value ($)</t>
  </si>
  <si>
    <t>Status (Open/Under Review/Resolved/Closed)</t>
  </si>
  <si>
    <t>Resolution Method (Negotiation/Mediation/Arbitration/Litigation)</t>
  </si>
  <si>
    <t>Responsible Manager</t>
  </si>
  <si>
    <t>Next Action Date</t>
  </si>
  <si>
    <t>Next Action</t>
  </si>
  <si>
    <t>Insurance Policy / Carrier</t>
  </si>
  <si>
    <t>Notes / Evidence Ref</t>
  </si>
  <si>
    <t>CLM-2025-001</t>
  </si>
  <si>
    <t>Harper Townhomes</t>
  </si>
  <si>
    <t>Delay</t>
  </si>
  <si>
    <t>2025-10-05</t>
  </si>
  <si>
    <t>Owner / MCS</t>
  </si>
  <si>
    <t>Under Review</t>
  </si>
  <si>
    <t>Mediation</t>
  </si>
  <si>
    <t>Contracts Manager</t>
  </si>
  <si>
    <t>2025-11-10</t>
  </si>
  <si>
    <t>Mediation session</t>
  </si>
  <si>
    <t>GL-225544 / Liberty</t>
  </si>
  <si>
    <t>Chronology file QMS link</t>
  </si>
  <si>
    <t>CLM-2025-002</t>
  </si>
  <si>
    <t>Edge at Dadeland</t>
  </si>
  <si>
    <t>Payment</t>
  </si>
  <si>
    <t>2025-09-28</t>
  </si>
  <si>
    <t>MCS / Subcontractor</t>
  </si>
  <si>
    <t>Open</t>
  </si>
  <si>
    <t>Negotiation</t>
  </si>
  <si>
    <t>Project Manager</t>
  </si>
  <si>
    <t>2025-11-05</t>
  </si>
  <si>
    <t>Offer counter</t>
  </si>
  <si>
    <t>—</t>
  </si>
  <si>
    <t>Emails logged 10/20</t>
  </si>
  <si>
    <t>CLM-2025-003</t>
  </si>
  <si>
    <t>Injury</t>
  </si>
  <si>
    <t>2025-08-14</t>
  </si>
  <si>
    <t>Employee / MCS</t>
  </si>
  <si>
    <t>Resolved</t>
  </si>
  <si>
    <t>HSE Manager</t>
  </si>
  <si>
    <t>2025-09-01</t>
  </si>
  <si>
    <t>WC-88455 / Travelers</t>
  </si>
  <si>
    <t>No lost time; release signed</t>
  </si>
  <si>
    <t>FINANCIAL EXPOSURE TRACKER</t>
  </si>
  <si>
    <t>Legal Fees to Date ($)</t>
  </si>
  <si>
    <t>Insurance Reserve ($)</t>
  </si>
  <si>
    <t>Insurance Recovery ($)</t>
  </si>
  <si>
    <t>Net Exposure ($)</t>
  </si>
  <si>
    <t>Status</t>
  </si>
  <si>
    <t>Last Updated</t>
  </si>
  <si>
    <t>Notes</t>
  </si>
  <si>
    <t>2025-10-25</t>
  </si>
  <si>
    <t>Awaiting mediation</t>
  </si>
  <si>
    <t>2025-09-05</t>
  </si>
  <si>
    <t>Closed by release</t>
  </si>
  <si>
    <t>DISPUTE CALENDAR</t>
  </si>
  <si>
    <t>Event Type (Mediation/Hearing/Deposition/Deadline)</t>
  </si>
  <si>
    <t>Event Date</t>
  </si>
  <si>
    <t>Venue / Platform</t>
  </si>
  <si>
    <t>Lead Counsel / Manager</t>
  </si>
  <si>
    <t>Counterparty</t>
  </si>
  <si>
    <t>Outcome / Notes</t>
  </si>
  <si>
    <t>Next Step</t>
  </si>
  <si>
    <t>JAMS Miami</t>
  </si>
  <si>
    <t>Legal Counsel</t>
  </si>
  <si>
    <t>Owner's Counsel</t>
  </si>
  <si>
    <t>Prepare mediation brief</t>
  </si>
  <si>
    <t>Negotiation Meeting</t>
  </si>
  <si>
    <t>Teams</t>
  </si>
  <si>
    <t>Subcontractor PM</t>
  </si>
  <si>
    <t>Counter proposal</t>
  </si>
  <si>
    <t>LEGAL CLAIMS DASHBOARD</t>
  </si>
  <si>
    <t>Metric</t>
  </si>
  <si>
    <t>Value</t>
  </si>
  <si>
    <t>Count</t>
  </si>
  <si>
    <t>Total Claims</t>
  </si>
  <si>
    <t>Open / Under Review</t>
  </si>
  <si>
    <t>Resolved / Closed</t>
  </si>
  <si>
    <t>Total Claimed Value ($)</t>
  </si>
  <si>
    <t>Closed</t>
  </si>
  <si>
    <t>Total Net Exposure ($)</t>
  </si>
  <si>
    <t>Defect</t>
  </si>
  <si>
    <t>Regulatory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</si>
</sst>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Claims by 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prstDash val="solid"/>
            </a:ln>
          </c:spPr>
          <c:invertIfNegative val="0"/>
          <c:cat>
            <c:strRef>
              <c:f>Dashboard!$D$6:$D$9</c:f>
              <c:strCache>
                <c:ptCount val="4"/>
                <c:pt idx="0">
                  <c:v>Open</c:v>
                </c:pt>
                <c:pt idx="1">
                  <c:v>Under Review</c:v>
                </c:pt>
                <c:pt idx="2">
                  <c:v>Resolved</c:v>
                </c:pt>
                <c:pt idx="3">
                  <c:v>Closed</c:v>
                </c:pt>
              </c:strCache>
            </c:strRef>
          </c:cat>
          <c:val>
            <c:numRef>
              <c:f>Dashboard!$E$6:$E$9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6-B34D-AB86-BCBDBF56F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Status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Count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Claims by Type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Dashboard!$D$20:$D$24</c:f>
              <c:strCache>
                <c:ptCount val="5"/>
                <c:pt idx="0">
                  <c:v>Delay</c:v>
                </c:pt>
                <c:pt idx="1">
                  <c:v>Payment</c:v>
                </c:pt>
                <c:pt idx="2">
                  <c:v>Injury</c:v>
                </c:pt>
                <c:pt idx="3">
                  <c:v>Defect</c:v>
                </c:pt>
                <c:pt idx="4">
                  <c:v>Regulatory</c:v>
                </c:pt>
              </c:strCache>
            </c:strRef>
          </c:cat>
          <c:val>
            <c:numRef>
              <c:f>Dashboard!$E$20:$E$24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F-6A4D-9462-6BF27101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21</xdr:row>
      <xdr:rowOff>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pane ySplit="3" topLeftCell="A4" activePane="bottomLeft" state="frozen"/>
      <selection pane="bottomLeft" sqref="A1:M1"/>
    </sheetView>
  </sheetViews>
  <sheetFormatPr baseColWidth="10" defaultColWidth="8.83203125" defaultRowHeight="15" x14ac:dyDescent="0.2"/>
  <cols>
    <col min="1" max="13" width="24" customWidth="1"/>
  </cols>
  <sheetData>
    <row r="1" spans="1:13" ht="19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x14ac:dyDescent="0.2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5" spans="1:13" x14ac:dyDescent="0.2">
      <c r="A5" t="s">
        <v>3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t="s">
        <v>11</v>
      </c>
      <c r="J5" t="s">
        <v>12</v>
      </c>
      <c r="K5" t="s">
        <v>13</v>
      </c>
      <c r="L5" t="s">
        <v>14</v>
      </c>
      <c r="M5" t="s">
        <v>15</v>
      </c>
    </row>
    <row r="6" spans="1:13" x14ac:dyDescent="0.2">
      <c r="A6" t="s">
        <v>16</v>
      </c>
      <c r="B6" t="s">
        <v>17</v>
      </c>
      <c r="C6" t="s">
        <v>18</v>
      </c>
      <c r="D6" t="s">
        <v>19</v>
      </c>
      <c r="E6" t="s">
        <v>20</v>
      </c>
      <c r="F6">
        <v>150000</v>
      </c>
      <c r="G6" t="s">
        <v>21</v>
      </c>
      <c r="H6" t="s">
        <v>22</v>
      </c>
      <c r="I6" t="s">
        <v>23</v>
      </c>
      <c r="J6" t="s">
        <v>24</v>
      </c>
      <c r="K6" t="s">
        <v>25</v>
      </c>
      <c r="L6" t="s">
        <v>26</v>
      </c>
      <c r="M6" t="s">
        <v>27</v>
      </c>
    </row>
    <row r="7" spans="1:13" x14ac:dyDescent="0.2">
      <c r="A7" t="s">
        <v>28</v>
      </c>
      <c r="B7" t="s">
        <v>29</v>
      </c>
      <c r="C7" t="s">
        <v>30</v>
      </c>
      <c r="D7" t="s">
        <v>31</v>
      </c>
      <c r="E7" t="s">
        <v>32</v>
      </c>
      <c r="F7">
        <v>82000</v>
      </c>
      <c r="G7" t="s">
        <v>33</v>
      </c>
      <c r="H7" t="s">
        <v>34</v>
      </c>
      <c r="I7" t="s">
        <v>35</v>
      </c>
      <c r="J7" t="s">
        <v>36</v>
      </c>
      <c r="K7" t="s">
        <v>37</v>
      </c>
      <c r="L7" t="s">
        <v>38</v>
      </c>
      <c r="M7" t="s">
        <v>39</v>
      </c>
    </row>
    <row r="8" spans="1:13" x14ac:dyDescent="0.2">
      <c r="A8" t="s">
        <v>40</v>
      </c>
      <c r="B8" t="s">
        <v>17</v>
      </c>
      <c r="C8" t="s">
        <v>41</v>
      </c>
      <c r="D8" t="s">
        <v>42</v>
      </c>
      <c r="E8" t="s">
        <v>43</v>
      </c>
      <c r="F8">
        <v>0</v>
      </c>
      <c r="G8" t="s">
        <v>44</v>
      </c>
      <c r="H8" t="s">
        <v>34</v>
      </c>
      <c r="I8" t="s">
        <v>45</v>
      </c>
      <c r="J8" t="s">
        <v>46</v>
      </c>
      <c r="K8" t="s">
        <v>38</v>
      </c>
      <c r="L8" t="s">
        <v>47</v>
      </c>
      <c r="M8" t="s">
        <v>48</v>
      </c>
    </row>
  </sheetData>
  <mergeCells count="3">
    <mergeCell ref="A1:M1"/>
    <mergeCell ref="A2:M2"/>
    <mergeCell ref="A3:M3"/>
  </mergeCells>
  <dataValidations count="2">
    <dataValidation type="list" allowBlank="1" showInputMessage="1" showErrorMessage="1" sqref="G4:G1000" xr:uid="{00000000-0002-0000-0000-000000000000}">
      <formula1>"Open,Under Review,Resolved,Closed"</formula1>
    </dataValidation>
    <dataValidation type="list" allowBlank="1" showInputMessage="1" showErrorMessage="1" sqref="H4:H1000" xr:uid="{00000000-0002-0000-0000-000001000000}">
      <formula1>"Negotiation,Mediation,Arbitration,Litigation"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workbookViewId="0">
      <pane ySplit="3" topLeftCell="A4" activePane="bottomLeft" state="frozen"/>
      <selection pane="bottomLeft"/>
    </sheetView>
  </sheetViews>
  <sheetFormatPr baseColWidth="10" defaultColWidth="8.83203125" defaultRowHeight="15" x14ac:dyDescent="0.2"/>
  <cols>
    <col min="1" max="10" width="22" customWidth="1"/>
  </cols>
  <sheetData>
    <row r="1" spans="1:10" ht="19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6" x14ac:dyDescent="0.2">
      <c r="A2" s="4" t="s">
        <v>49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</row>
    <row r="5" spans="1:10" x14ac:dyDescent="0.2">
      <c r="A5" t="s">
        <v>3</v>
      </c>
      <c r="B5" t="s">
        <v>4</v>
      </c>
      <c r="C5" t="s">
        <v>8</v>
      </c>
      <c r="D5" t="s">
        <v>50</v>
      </c>
      <c r="E5" t="s">
        <v>51</v>
      </c>
      <c r="F5" t="s">
        <v>52</v>
      </c>
      <c r="G5" t="s">
        <v>53</v>
      </c>
      <c r="H5" t="s">
        <v>54</v>
      </c>
      <c r="I5" t="s">
        <v>55</v>
      </c>
      <c r="J5" t="s">
        <v>56</v>
      </c>
    </row>
    <row r="6" spans="1:10" x14ac:dyDescent="0.2">
      <c r="A6" t="s">
        <v>16</v>
      </c>
      <c r="B6" t="s">
        <v>17</v>
      </c>
      <c r="C6" t="e">
        <f>VLOOKUP(A4,'Active Claims'!A4:F1000,6,FALSE)</f>
        <v>#N/A</v>
      </c>
      <c r="D6">
        <v>12000</v>
      </c>
      <c r="E6">
        <v>30000</v>
      </c>
      <c r="F6">
        <v>0</v>
      </c>
      <c r="G6">
        <f>C4+D4+E4-F4</f>
        <v>0</v>
      </c>
      <c r="H6" t="e">
        <f>VLOOKUP(A4,'Active Claims'!A4:G1000,7,FALSE)</f>
        <v>#N/A</v>
      </c>
      <c r="I6" t="s">
        <v>57</v>
      </c>
      <c r="J6" t="s">
        <v>58</v>
      </c>
    </row>
    <row r="7" spans="1:10" x14ac:dyDescent="0.2">
      <c r="A7" t="s">
        <v>28</v>
      </c>
      <c r="B7" t="s">
        <v>29</v>
      </c>
      <c r="C7" t="str">
        <f>VLOOKUP(A5,'Active Claims'!A4:F1000,6,FALSE)</f>
        <v>Claim Value ($)</v>
      </c>
      <c r="D7">
        <v>3500</v>
      </c>
      <c r="E7">
        <v>0</v>
      </c>
      <c r="F7">
        <v>0</v>
      </c>
      <c r="G7" t="e">
        <f>C5+D5+E5-F5</f>
        <v>#VALUE!</v>
      </c>
      <c r="H7" t="str">
        <f>VLOOKUP(A5,'Active Claims'!A4:G1000,7,FALSE)</f>
        <v>Status (Open/Under Review/Resolved/Closed)</v>
      </c>
      <c r="I7" t="s">
        <v>57</v>
      </c>
      <c r="J7" t="s">
        <v>34</v>
      </c>
    </row>
    <row r="8" spans="1:10" x14ac:dyDescent="0.2">
      <c r="A8" t="s">
        <v>40</v>
      </c>
      <c r="B8" t="s">
        <v>17</v>
      </c>
      <c r="C8">
        <f>VLOOKUP(A6,'Active Claims'!A4:F1000,6,FALSE)</f>
        <v>150000</v>
      </c>
      <c r="D8">
        <v>0</v>
      </c>
      <c r="E8">
        <v>5000</v>
      </c>
      <c r="F8">
        <v>5000</v>
      </c>
      <c r="G8" t="e">
        <f>C6+D6+E6-F6</f>
        <v>#N/A</v>
      </c>
      <c r="H8" t="str">
        <f>VLOOKUP(A6,'Active Claims'!A4:G1000,7,FALSE)</f>
        <v>Under Review</v>
      </c>
      <c r="I8" t="s">
        <v>59</v>
      </c>
      <c r="J8" t="s">
        <v>60</v>
      </c>
    </row>
  </sheetData>
  <mergeCells count="3">
    <mergeCell ref="A1:J1"/>
    <mergeCell ref="A2:J2"/>
    <mergeCell ref="A3:J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>
      <pane ySplit="3" topLeftCell="A4" activePane="bottomLeft" state="frozen"/>
      <selection pane="bottomLeft"/>
    </sheetView>
  </sheetViews>
  <sheetFormatPr baseColWidth="10" defaultColWidth="8.83203125" defaultRowHeight="15" x14ac:dyDescent="0.2"/>
  <cols>
    <col min="1" max="8" width="24" customWidth="1"/>
  </cols>
  <sheetData>
    <row r="1" spans="1:8" ht="19" x14ac:dyDescent="0.25">
      <c r="A1" s="2" t="s">
        <v>0</v>
      </c>
      <c r="B1" s="3"/>
      <c r="C1" s="3"/>
      <c r="D1" s="3"/>
      <c r="E1" s="3"/>
      <c r="F1" s="3"/>
      <c r="G1" s="3"/>
      <c r="H1" s="3"/>
    </row>
    <row r="2" spans="1:8" ht="16" x14ac:dyDescent="0.2">
      <c r="A2" s="4" t="s">
        <v>61</v>
      </c>
      <c r="B2" s="3"/>
      <c r="C2" s="3"/>
      <c r="D2" s="3"/>
      <c r="E2" s="3"/>
      <c r="F2" s="3"/>
      <c r="G2" s="3"/>
      <c r="H2" s="3"/>
    </row>
    <row r="3" spans="1:8" x14ac:dyDescent="0.2">
      <c r="A3" s="5" t="s">
        <v>2</v>
      </c>
      <c r="B3" s="6"/>
      <c r="C3" s="6"/>
      <c r="D3" s="6"/>
      <c r="E3" s="6"/>
      <c r="F3" s="6"/>
      <c r="G3" s="6"/>
      <c r="H3" s="6"/>
    </row>
    <row r="5" spans="1:8" x14ac:dyDescent="0.2">
      <c r="A5" t="s">
        <v>3</v>
      </c>
      <c r="B5" t="s">
        <v>62</v>
      </c>
      <c r="C5" t="s">
        <v>63</v>
      </c>
      <c r="D5" t="s">
        <v>64</v>
      </c>
      <c r="E5" t="s">
        <v>65</v>
      </c>
      <c r="F5" t="s">
        <v>66</v>
      </c>
      <c r="G5" t="s">
        <v>67</v>
      </c>
      <c r="H5" t="s">
        <v>68</v>
      </c>
    </row>
    <row r="6" spans="1:8" x14ac:dyDescent="0.2">
      <c r="A6" t="s">
        <v>16</v>
      </c>
      <c r="B6" t="s">
        <v>22</v>
      </c>
      <c r="C6" t="s">
        <v>24</v>
      </c>
      <c r="D6" t="s">
        <v>69</v>
      </c>
      <c r="E6" t="s">
        <v>70</v>
      </c>
      <c r="F6" t="s">
        <v>71</v>
      </c>
      <c r="G6" t="s">
        <v>38</v>
      </c>
      <c r="H6" t="s">
        <v>72</v>
      </c>
    </row>
    <row r="7" spans="1:8" x14ac:dyDescent="0.2">
      <c r="A7" t="s">
        <v>28</v>
      </c>
      <c r="B7" t="s">
        <v>73</v>
      </c>
      <c r="C7" t="s">
        <v>36</v>
      </c>
      <c r="D7" t="s">
        <v>74</v>
      </c>
      <c r="E7" t="s">
        <v>23</v>
      </c>
      <c r="F7" t="s">
        <v>75</v>
      </c>
      <c r="G7" t="s">
        <v>38</v>
      </c>
      <c r="H7" t="s">
        <v>76</v>
      </c>
    </row>
  </sheetData>
  <mergeCells count="3">
    <mergeCell ref="A1:H1"/>
    <mergeCell ref="A2:H2"/>
    <mergeCell ref="A3:H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workbookViewId="0"/>
  </sheetViews>
  <sheetFormatPr baseColWidth="10" defaultColWidth="8.83203125" defaultRowHeight="15" x14ac:dyDescent="0.2"/>
  <sheetData>
    <row r="1" spans="1:6" ht="19" x14ac:dyDescent="0.25">
      <c r="A1" s="2" t="s">
        <v>0</v>
      </c>
      <c r="B1" s="3"/>
      <c r="C1" s="3"/>
      <c r="D1" s="3"/>
      <c r="E1" s="3"/>
      <c r="F1" s="3"/>
    </row>
    <row r="2" spans="1:6" ht="16" x14ac:dyDescent="0.2">
      <c r="A2" s="4" t="s">
        <v>77</v>
      </c>
      <c r="B2" s="3"/>
      <c r="C2" s="3"/>
      <c r="D2" s="3"/>
      <c r="E2" s="3"/>
      <c r="F2" s="3"/>
    </row>
    <row r="3" spans="1:6" x14ac:dyDescent="0.2">
      <c r="A3" s="7" t="s">
        <v>2</v>
      </c>
      <c r="B3" s="3"/>
      <c r="C3" s="3"/>
      <c r="D3" s="3"/>
      <c r="E3" s="3"/>
      <c r="F3" s="3"/>
    </row>
    <row r="5" spans="1:6" x14ac:dyDescent="0.2">
      <c r="A5" s="1" t="s">
        <v>78</v>
      </c>
      <c r="B5" s="1" t="s">
        <v>79</v>
      </c>
      <c r="D5" t="s">
        <v>54</v>
      </c>
      <c r="E5" t="s">
        <v>80</v>
      </c>
    </row>
    <row r="6" spans="1:6" x14ac:dyDescent="0.2">
      <c r="A6" t="s">
        <v>81</v>
      </c>
      <c r="B6">
        <f>COUNTA('Active Claims'!A4:A1000)</f>
        <v>4</v>
      </c>
      <c r="D6" t="s">
        <v>33</v>
      </c>
      <c r="E6">
        <f>COUNTIF('Active Claims'!G4:G1000,"Open")</f>
        <v>1</v>
      </c>
    </row>
    <row r="7" spans="1:6" x14ac:dyDescent="0.2">
      <c r="A7" t="s">
        <v>82</v>
      </c>
      <c r="B7">
        <f>COUNTIF('Active Claims'!G4:G1000,"Open")+COUNTIF('Active Claims'!G4:G1000,"Under Review")</f>
        <v>2</v>
      </c>
      <c r="D7" t="s">
        <v>21</v>
      </c>
      <c r="E7">
        <f>COUNTIF('Active Claims'!G4:G1000,"Under Review")</f>
        <v>1</v>
      </c>
    </row>
    <row r="8" spans="1:6" x14ac:dyDescent="0.2">
      <c r="A8" t="s">
        <v>83</v>
      </c>
      <c r="B8">
        <f>COUNTIF('Active Claims'!G4:G1000,"Resolved")+COUNTIF('Active Claims'!G4:G1000,"Closed")</f>
        <v>1</v>
      </c>
      <c r="D8" t="s">
        <v>44</v>
      </c>
      <c r="E8">
        <f>COUNTIF('Active Claims'!G4:G1000,"Resolved")</f>
        <v>1</v>
      </c>
    </row>
    <row r="9" spans="1:6" x14ac:dyDescent="0.2">
      <c r="A9" t="s">
        <v>84</v>
      </c>
      <c r="B9">
        <f>SUM('Active Claims'!F4:F1000)</f>
        <v>232000</v>
      </c>
      <c r="D9" t="s">
        <v>85</v>
      </c>
      <c r="E9">
        <f>COUNTIF('Active Claims'!G4:G1000,"Closed")</f>
        <v>0</v>
      </c>
    </row>
    <row r="10" spans="1:6" x14ac:dyDescent="0.2">
      <c r="A10" t="s">
        <v>86</v>
      </c>
      <c r="B10" t="e">
        <f>SUM('Financial Exposure'!G4:G1000)</f>
        <v>#VALUE!</v>
      </c>
    </row>
    <row r="20" spans="4:5" x14ac:dyDescent="0.2">
      <c r="D20" t="s">
        <v>18</v>
      </c>
      <c r="E20">
        <f>COUNTIF('Active Claims'!C4:C1000,"Delay")</f>
        <v>1</v>
      </c>
    </row>
    <row r="21" spans="4:5" x14ac:dyDescent="0.2">
      <c r="D21" t="s">
        <v>30</v>
      </c>
      <c r="E21">
        <f>COUNTIF('Active Claims'!C4:C1000,"Payment")</f>
        <v>1</v>
      </c>
    </row>
    <row r="22" spans="4:5" x14ac:dyDescent="0.2">
      <c r="D22" t="s">
        <v>41</v>
      </c>
      <c r="E22">
        <f>COUNTIF('Active Claims'!C4:C1000,"Injury")</f>
        <v>1</v>
      </c>
    </row>
    <row r="23" spans="4:5" x14ac:dyDescent="0.2">
      <c r="D23" t="s">
        <v>87</v>
      </c>
      <c r="E23">
        <f>COUNTIF('Active Claims'!C4:C1000,"Defect")</f>
        <v>0</v>
      </c>
    </row>
    <row r="24" spans="4:5" x14ac:dyDescent="0.2">
      <c r="D24" t="s">
        <v>88</v>
      </c>
      <c r="E24">
        <f>COUNTIF('Active Claims'!C4:C1000,"Regulatory")</f>
        <v>0</v>
      </c>
    </row>
  </sheetData>
  <mergeCells count="3">
    <mergeCell ref="A1:F1"/>
    <mergeCell ref="A2:F2"/>
    <mergeCell ref="A3:F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Active Claims</vt:lpstr>
      <vt:lpstr>Financial Exposure</vt:lpstr>
      <vt:lpstr>Dispute Calendar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 Gaya</cp:lastModifiedBy>
  <dcterms:created xsi:type="dcterms:W3CDTF">2025-11-01T15:55:57Z</dcterms:created>
  <dcterms:modified xsi:type="dcterms:W3CDTF">2025-11-01T16:26:11Z</dcterms:modified>
</cp:coreProperties>
</file>